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guypearce/Downloads/"/>
    </mc:Choice>
  </mc:AlternateContent>
  <xr:revisionPtr revIDLastSave="0" documentId="8_{28948D33-F8B2-7E42-AC9C-7E03EE2FC38F}" xr6:coauthVersionLast="45" xr6:coauthVersionMax="45" xr10:uidLastSave="{00000000-0000-0000-0000-000000000000}"/>
  <workbookProtection workbookAlgorithmName="SHA-512" workbookHashValue="nbYLZezlvZEtRZ5Zr2S5BAJXWe83YsqA8jNOG/QvMHw3klCgnaeOhM+g62uPsvbDf0FS7+IR/y8q0Bhl0OSO8A==" workbookSaltValue="4hGpDTuLLBfT8Y+xPgfbuQ==" workbookSpinCount="100000" lockStructure="1"/>
  <bookViews>
    <workbookView xWindow="0" yWindow="460" windowWidth="25600" windowHeight="16060" xr2:uid="{00000000-000D-0000-FFFF-FFFF00000000}"/>
  </bookViews>
  <sheets>
    <sheet name="Cost of Ownership" sheetId="1" r:id="rId1"/>
  </sheets>
  <externalReferences>
    <externalReference r:id="rId2"/>
  </externalReferences>
  <definedNames>
    <definedName name="altair4x">[1]Data!$A$15</definedName>
    <definedName name="altair4xlist">[1]Data!$A$15:$C$15</definedName>
    <definedName name="approval">[1]Data!#REF!</definedName>
    <definedName name="approvallist">[1]Data!#REF!</definedName>
    <definedName name="comb">[1]Data!#REF!</definedName>
    <definedName name="comblist">[1]Data!#REF!</definedName>
    <definedName name="combsensor">[1]Data!#REF!</definedName>
    <definedName name="combsensorlist">[1]Data!#REF!</definedName>
    <definedName name="csa">[1]Data!#REF!</definedName>
    <definedName name="csas">[1]Data!#REF!</definedName>
    <definedName name="extended">[1]Data!#REF!</definedName>
    <definedName name="extendedlist">[1]Data!#REF!</definedName>
    <definedName name="label">[1]Data!#REF!</definedName>
    <definedName name="labellist">[1]Data!#REF!</definedName>
    <definedName name="nocomb">[1]Data!#REF!</definedName>
    <definedName name="nocomblist">[1]Data!#REF!</definedName>
    <definedName name="nocombs">[1]Data!#REF!</definedName>
    <definedName name="nocombslist">[1]Data!#REF!</definedName>
    <definedName name="o2sensor">[1]Data!#REF!</definedName>
    <definedName name="o2sensorlist">[1]Data!#REF!</definedName>
    <definedName name="oxygen">[1]Data!#REF!</definedName>
    <definedName name="oxygenlist">[1]Data!#REF!</definedName>
    <definedName name="pack">[1]Data!#REF!</definedName>
    <definedName name="package">[1]Data!#REF!</definedName>
    <definedName name="packagelist">[1]Data!#REF!</definedName>
    <definedName name="packlist">[1]Data!#REF!</definedName>
    <definedName name="power">[1]Data!#REF!</definedName>
    <definedName name="powerlist">[1]Data!#REF!</definedName>
    <definedName name="_xlnm.Print_Area" localSheetId="0">'Cost of Ownership'!$A$1:$N$46</definedName>
    <definedName name="psupply">[1]Data!#REF!</definedName>
    <definedName name="psupplylist">[1]Data!#REF!</definedName>
    <definedName name="regulators">[1]Data!#REF!</definedName>
    <definedName name="toxic">[1]Data!#REF!</definedName>
    <definedName name="toxiclist">[1]Data!#REF!</definedName>
    <definedName name="toxsensor">[1]Data!#REF!</definedName>
    <definedName name="toxsensorlist">[1]Data!#REF!</definedName>
    <definedName name="type">[1]Data!#REF!</definedName>
    <definedName name="typelist">[1]Data!#REF!</definedName>
    <definedName name="types">[1]Data!#REF!</definedName>
    <definedName name="typeslist">[1]Data!#REF!</definedName>
    <definedName name="warranty">[1]Data!#REF!</definedName>
    <definedName name="warrantylist">[1]Data!#REF!</definedName>
    <definedName name="xapproval">[1]Data!$B$52:$B$57</definedName>
    <definedName name="xapprovallist">[1]Data!$B$52:$D$57</definedName>
    <definedName name="xcase">[1]Data!$A$70:$A$71</definedName>
    <definedName name="xcaselist">[1]Data!$A$70:$C$71</definedName>
    <definedName name="xcases">[1]Data!$B$70:$B$71</definedName>
    <definedName name="xcaseslist">[1]Data!$B$70:$D$71</definedName>
    <definedName name="xcomb">[1]Data!$B$19:$B$28</definedName>
    <definedName name="xcomblist">[1]Data!$B$19:$D$28</definedName>
    <definedName name="xcombsensor">[1]Data!$A$19:$A$28</definedName>
    <definedName name="xcombsensorlist">[1]Data!$A$19:$C$28</definedName>
    <definedName name="xcsa">[1]Data!$A$84:$A$85</definedName>
    <definedName name="xcsas">[1]Data!$B$84:$B$85</definedName>
    <definedName name="xextended">[1]Data!$B$61:$B$62</definedName>
    <definedName name="xextendedlist">[1]Data!$B$61:$D$62</definedName>
    <definedName name="xnocomb">[1]Data!$A$74:$A$75</definedName>
    <definedName name="xnocomblist">[1]Data!$A$74:$C$75</definedName>
    <definedName name="xnocombs">[1]Data!$B$74:$B$79</definedName>
    <definedName name="xo2sensor">[1]Data!$A$31:$A$32</definedName>
    <definedName name="xo2sensorlist">[1]Data!$A$31:$C$32</definedName>
    <definedName name="xoxygen">[1]Data!$B$31:$B$32</definedName>
    <definedName name="xoxygenlist">[1]Data!$B$31:$D$32</definedName>
    <definedName name="xpack">[1]Data!$B$65:$B$66</definedName>
    <definedName name="xpackage">[1]Data!$A$65:$A$66</definedName>
    <definedName name="xpackagelist">[1]Data!$A$65:$C$66</definedName>
    <definedName name="xpacklist">[1]Data!$B$65:$D$66</definedName>
    <definedName name="xpower">[1]Data!$A$44:$A$49</definedName>
    <definedName name="xpowerlist">[1]Data!$A$44:$C$49</definedName>
    <definedName name="xpsupply">[1]Data!$B$44:$B$49</definedName>
    <definedName name="xpsupplylist">[1]Data!$B$44:$D$49</definedName>
    <definedName name="xtoxic">[1]Data!$B$35:$B$41</definedName>
    <definedName name="xtoxiclist">[1]Data!$B$35:$D$41</definedName>
    <definedName name="xtoxsensor">[1]Data!$A$35:$A$41</definedName>
    <definedName name="xtoxsensorlist">[1]Data!$A$35:$C$41</definedName>
    <definedName name="xtypes">[1]Data!$B$15</definedName>
    <definedName name="xtypeslist">[1]Data!$B$15:$D$15</definedName>
    <definedName name="xwarranty">[1]Data!$A$61:$A$62</definedName>
    <definedName name="xwarrantylist">[1]Data!$A$61:$C$62</definedName>
    <definedName name="xxlabel">[1]Data!$A$52:$A$57</definedName>
    <definedName name="xxlabellist">[1]Data!$A$52:$C$57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2" i="1" l="1"/>
  <c r="K31" i="1"/>
  <c r="G22" i="1"/>
  <c r="H22" i="1" s="1"/>
  <c r="J13" i="1"/>
  <c r="J12" i="1"/>
  <c r="J11" i="1"/>
  <c r="J10" i="1"/>
  <c r="J9" i="1"/>
  <c r="J8" i="1"/>
  <c r="J7" i="1"/>
  <c r="G24" i="1" l="1"/>
  <c r="H24" i="1" s="1"/>
  <c r="G23" i="1"/>
  <c r="H23" i="1" s="1"/>
  <c r="J22" i="1"/>
  <c r="G26" i="1" l="1"/>
  <c r="H26" i="1" s="1"/>
  <c r="G25" i="1"/>
  <c r="J23" i="1"/>
  <c r="K23" i="1" s="1"/>
  <c r="K22" i="1"/>
  <c r="J24" i="1"/>
  <c r="K24" i="1" s="1"/>
  <c r="J26" i="1" l="1"/>
  <c r="K26" i="1" s="1"/>
  <c r="J25" i="1"/>
  <c r="H25" i="1"/>
  <c r="G27" i="1"/>
  <c r="H27" i="1" l="1"/>
  <c r="K25" i="1"/>
  <c r="J27" i="1"/>
  <c r="K27" i="1" s="1"/>
  <c r="J30" i="1" l="1"/>
  <c r="K30" i="1" s="1"/>
  <c r="J34" i="1" l="1"/>
  <c r="K34" i="1" s="1"/>
</calcChain>
</file>

<file path=xl/sharedStrings.xml><?xml version="1.0" encoding="utf-8"?>
<sst xmlns="http://schemas.openxmlformats.org/spreadsheetml/2006/main" count="45" uniqueCount="37">
  <si>
    <t>INPUTS</t>
  </si>
  <si>
    <t>Quoted price of one MSA ALTAIR 4X Detector?</t>
  </si>
  <si>
    <t>Number of instruments needed?</t>
  </si>
  <si>
    <t>Total</t>
  </si>
  <si>
    <t>Number of years that you keep a 4-gas detector?</t>
  </si>
  <si>
    <t>Years</t>
  </si>
  <si>
    <t>Frequency of bump testing per month?</t>
  </si>
  <si>
    <t>Times per month</t>
  </si>
  <si>
    <t>Frequency of calibration per month?</t>
  </si>
  <si>
    <t>Average calibration gas cost per liter?</t>
  </si>
  <si>
    <t>Hourly expense of person bump testing?</t>
  </si>
  <si>
    <t>Quoted price of competitive detector?</t>
  </si>
  <si>
    <t>Standard flow rate of competitors regulator</t>
  </si>
  <si>
    <t>Liters per minute (lpm)</t>
  </si>
  <si>
    <t>MSA standard regulator flow rate</t>
  </si>
  <si>
    <t>lpm</t>
  </si>
  <si>
    <t>Typical bump test time of competitive detector?</t>
  </si>
  <si>
    <t>Seconds</t>
  </si>
  <si>
    <t>ALTAIR 4X Instrument bump test time</t>
  </si>
  <si>
    <t>Typical span calibration time of competitive detector?</t>
  </si>
  <si>
    <t>ALTAIR 4X Instrument span calibration time</t>
  </si>
  <si>
    <t>MSA ALTAIR 4X</t>
  </si>
  <si>
    <t>Single Instrument</t>
  </si>
  <si>
    <t xml:space="preserve"> Total Purchase</t>
  </si>
  <si>
    <t>Initial Purchase Price</t>
  </si>
  <si>
    <t>Number of bump tests over the product life</t>
  </si>
  <si>
    <t>Number of calibrations over the product life</t>
  </si>
  <si>
    <t>Cost of calibration gas over the product life</t>
  </si>
  <si>
    <t>Cost of employee time for bump testing</t>
  </si>
  <si>
    <t>All costs associated with bump testing and calibrating</t>
  </si>
  <si>
    <t>Calibration and bump test cost savings with the ALTAIR 4X Detector</t>
  </si>
  <si>
    <t xml:space="preserve">Added cost savings from the ALTAIR 4X Detector's standard 3-year warranty </t>
  </si>
  <si>
    <t>Added cost savings from the MSA XCell Sensors with 4-year life</t>
  </si>
  <si>
    <t>Total cost of ownership savings with the MSA ALTAIR 4X Multigas Detector</t>
  </si>
  <si>
    <t>AUD</t>
  </si>
  <si>
    <t>AUD/hr</t>
  </si>
  <si>
    <t>COMPETITIVE INSTRUMENT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</si>
</sst>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3"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10"/>
      <color indexed="22"/>
      <name val="Arial"/>
      <family val="2"/>
    </font>
    <font>
      <sz val="10"/>
      <color indexed="22"/>
      <name val="Trebuchet MS"/>
      <family val="2"/>
    </font>
    <font>
      <sz val="10"/>
      <color indexed="10"/>
      <name val="Trebuchet MS"/>
      <family val="2"/>
    </font>
    <font>
      <sz val="10"/>
      <color indexed="9"/>
      <name val="Trebuchet MS"/>
      <family val="2"/>
    </font>
    <font>
      <sz val="10"/>
      <color theme="9"/>
      <name val="Trebuchet MS"/>
      <family val="2"/>
    </font>
    <font>
      <sz val="10"/>
      <name val="Trebuchet MS"/>
      <family val="2"/>
    </font>
    <font>
      <u/>
      <sz val="10"/>
      <color indexed="22"/>
      <name val="Trebuchet MS"/>
      <family val="2"/>
    </font>
    <font>
      <b/>
      <sz val="10"/>
      <color theme="9"/>
      <name val="Trebuchet MS"/>
      <family val="2"/>
    </font>
    <font>
      <sz val="10"/>
      <color indexed="22"/>
      <name val="Montserrat"/>
    </font>
    <font>
      <sz val="10"/>
      <color indexed="9"/>
      <name val="Montserrat"/>
    </font>
    <font>
      <sz val="10"/>
      <name val="Montserrat"/>
    </font>
    <font>
      <b/>
      <sz val="10"/>
      <color theme="0"/>
      <name val="Trebuchet MS"/>
      <family val="2"/>
    </font>
    <font>
      <sz val="10"/>
      <color theme="0"/>
      <name val="Trebuchet MS"/>
      <family val="2"/>
    </font>
    <font>
      <sz val="10"/>
      <color rgb="FFF37021"/>
      <name val="Trebuchet MS"/>
      <family val="2"/>
    </font>
    <font>
      <sz val="10"/>
      <color theme="0" tint="-0.249977111117893"/>
      <name val="Trebuchet MS"/>
      <family val="2"/>
    </font>
    <font>
      <sz val="8"/>
      <color theme="9"/>
      <name val="Trebuchet MS"/>
      <family val="2"/>
    </font>
    <font>
      <sz val="9"/>
      <color theme="0" tint="-0.34998626667073579"/>
      <name val="Trebuchet MS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370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333333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 style="medium">
        <color auto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medium">
        <color auto="1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2" borderId="0" xfId="0" applyFill="1" applyBorder="1" applyProtection="1"/>
    <xf numFmtId="0" fontId="0" fillId="2" borderId="0" xfId="0" applyFill="1" applyProtection="1"/>
    <xf numFmtId="0" fontId="2" fillId="2" borderId="3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Protection="1"/>
    <xf numFmtId="0" fontId="1" fillId="2" borderId="0" xfId="0" applyFont="1" applyFill="1" applyProtection="1"/>
    <xf numFmtId="0" fontId="5" fillId="2" borderId="0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center"/>
    </xf>
    <xf numFmtId="164" fontId="7" fillId="2" borderId="0" xfId="0" applyNumberFormat="1" applyFont="1" applyFill="1" applyBorder="1" applyAlignment="1" applyProtection="1">
      <alignment horizontal="center" vertical="center"/>
    </xf>
    <xf numFmtId="0" fontId="8" fillId="2" borderId="0" xfId="0" applyFont="1" applyFill="1" applyBorder="1" applyProtection="1"/>
    <xf numFmtId="0" fontId="9" fillId="2" borderId="0" xfId="0" applyFont="1" applyFill="1" applyAlignment="1"/>
    <xf numFmtId="0" fontId="10" fillId="2" borderId="0" xfId="0" applyFont="1" applyFill="1" applyProtection="1"/>
    <xf numFmtId="0" fontId="10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center"/>
    </xf>
    <xf numFmtId="0" fontId="11" fillId="2" borderId="0" xfId="0" applyFont="1" applyFill="1" applyAlignment="1"/>
    <xf numFmtId="0" fontId="12" fillId="2" borderId="0" xfId="0" applyFont="1" applyFill="1" applyAlignment="1"/>
    <xf numFmtId="0" fontId="14" fillId="2" borderId="0" xfId="0" applyFont="1" applyFill="1" applyBorder="1" applyProtection="1"/>
    <xf numFmtId="0" fontId="15" fillId="2" borderId="0" xfId="0" applyFont="1" applyFill="1" applyProtection="1"/>
    <xf numFmtId="0" fontId="15" fillId="2" borderId="0" xfId="0" applyFont="1" applyFill="1" applyBorder="1" applyProtection="1"/>
    <xf numFmtId="0" fontId="13" fillId="2" borderId="0" xfId="0" applyFont="1" applyFill="1" applyBorder="1" applyAlignment="1" applyProtection="1">
      <alignment horizontal="left"/>
    </xf>
    <xf numFmtId="0" fontId="1" fillId="3" borderId="1" xfId="0" applyFont="1" applyFill="1" applyBorder="1" applyProtection="1"/>
    <xf numFmtId="0" fontId="1" fillId="3" borderId="2" xfId="0" applyFont="1" applyFill="1" applyBorder="1" applyProtection="1"/>
    <xf numFmtId="0" fontId="1" fillId="3" borderId="0" xfId="0" applyFont="1" applyFill="1" applyBorder="1" applyProtection="1"/>
    <xf numFmtId="0" fontId="0" fillId="3" borderId="0" xfId="0" applyFill="1" applyBorder="1" applyProtection="1"/>
    <xf numFmtId="0" fontId="0" fillId="3" borderId="0" xfId="0" applyFill="1" applyProtection="1"/>
    <xf numFmtId="0" fontId="1" fillId="3" borderId="3" xfId="0" applyFont="1" applyFill="1" applyBorder="1" applyProtection="1"/>
    <xf numFmtId="0" fontId="10" fillId="4" borderId="0" xfId="0" applyFont="1" applyFill="1" applyProtection="1"/>
    <xf numFmtId="0" fontId="15" fillId="4" borderId="0" xfId="0" applyFont="1" applyFill="1" applyProtection="1"/>
    <xf numFmtId="0" fontId="0" fillId="4" borderId="0" xfId="0" applyFill="1" applyProtection="1"/>
    <xf numFmtId="0" fontId="1" fillId="4" borderId="0" xfId="0" applyFont="1" applyFill="1" applyProtection="1"/>
    <xf numFmtId="0" fontId="10" fillId="2" borderId="0" xfId="0" applyFont="1" applyFill="1" applyBorder="1" applyAlignment="1"/>
    <xf numFmtId="0" fontId="10" fillId="2" borderId="4" xfId="0" applyFont="1" applyFill="1" applyBorder="1" applyProtection="1"/>
    <xf numFmtId="0" fontId="10" fillId="2" borderId="0" xfId="0" applyFont="1" applyFill="1" applyBorder="1" applyAlignment="1" applyProtection="1">
      <alignment horizontal="left" indent="2"/>
    </xf>
    <xf numFmtId="0" fontId="6" fillId="2" borderId="0" xfId="0" applyFont="1" applyFill="1" applyBorder="1" applyAlignment="1" applyProtection="1">
      <alignment horizontal="left" indent="1"/>
    </xf>
    <xf numFmtId="0" fontId="6" fillId="2" borderId="0" xfId="0" applyFont="1" applyFill="1" applyBorder="1" applyAlignment="1" applyProtection="1">
      <alignment horizontal="left" vertical="center" indent="1"/>
    </xf>
    <xf numFmtId="0" fontId="16" fillId="2" borderId="0" xfId="0" applyFont="1" applyFill="1" applyBorder="1" applyAlignment="1" applyProtection="1">
      <alignment horizontal="left" vertical="center" indent="2"/>
    </xf>
    <xf numFmtId="0" fontId="6" fillId="2" borderId="5" xfId="0" applyFont="1" applyFill="1" applyBorder="1" applyAlignment="1" applyProtection="1">
      <alignment horizontal="left" indent="1"/>
    </xf>
    <xf numFmtId="0" fontId="6" fillId="2" borderId="4" xfId="0" applyFont="1" applyFill="1" applyBorder="1" applyAlignment="1" applyProtection="1">
      <alignment horizontal="left" indent="1"/>
    </xf>
    <xf numFmtId="164" fontId="17" fillId="5" borderId="4" xfId="0" applyNumberFormat="1" applyFont="1" applyFill="1" applyBorder="1" applyAlignment="1" applyProtection="1">
      <alignment horizontal="center"/>
      <protection locked="0"/>
    </xf>
    <xf numFmtId="0" fontId="17" fillId="5" borderId="5" xfId="0" applyFont="1" applyFill="1" applyBorder="1" applyAlignment="1" applyProtection="1">
      <alignment horizontal="center"/>
      <protection locked="0"/>
    </xf>
    <xf numFmtId="164" fontId="17" fillId="5" borderId="5" xfId="0" applyNumberFormat="1" applyFont="1" applyFill="1" applyBorder="1" applyAlignment="1" applyProtection="1">
      <alignment horizontal="center"/>
      <protection locked="0"/>
    </xf>
    <xf numFmtId="0" fontId="17" fillId="5" borderId="8" xfId="0" applyNumberFormat="1" applyFont="1" applyFill="1" applyBorder="1" applyAlignment="1" applyProtection="1">
      <alignment horizontal="center"/>
      <protection locked="0"/>
    </xf>
    <xf numFmtId="0" fontId="18" fillId="2" borderId="0" xfId="0" applyFont="1" applyFill="1" applyBorder="1" applyAlignment="1" applyProtection="1">
      <alignment horizontal="center"/>
    </xf>
    <xf numFmtId="0" fontId="20" fillId="2" borderId="0" xfId="0" applyFont="1" applyFill="1" applyAlignment="1"/>
    <xf numFmtId="0" fontId="10" fillId="2" borderId="0" xfId="0" applyFont="1" applyFill="1" applyAlignment="1" applyProtection="1"/>
    <xf numFmtId="0" fontId="6" fillId="2" borderId="0" xfId="0" applyFont="1" applyFill="1" applyAlignment="1" applyProtection="1"/>
    <xf numFmtId="0" fontId="6" fillId="2" borderId="4" xfId="0" applyFont="1" applyFill="1" applyBorder="1" applyAlignment="1" applyProtection="1">
      <alignment horizontal="left" vertical="center" indent="1"/>
    </xf>
    <xf numFmtId="0" fontId="6" fillId="2" borderId="5" xfId="0" applyFont="1" applyFill="1" applyBorder="1" applyAlignment="1" applyProtection="1">
      <alignment horizontal="left" vertical="center" indent="1"/>
    </xf>
    <xf numFmtId="0" fontId="17" fillId="5" borderId="4" xfId="0" applyFont="1" applyFill="1" applyBorder="1" applyAlignment="1" applyProtection="1">
      <alignment horizontal="center"/>
    </xf>
    <xf numFmtId="0" fontId="17" fillId="5" borderId="5" xfId="0" applyFont="1" applyFill="1" applyBorder="1" applyAlignment="1" applyProtection="1">
      <alignment horizontal="center"/>
    </xf>
    <xf numFmtId="0" fontId="17" fillId="5" borderId="8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indent="2"/>
    </xf>
    <xf numFmtId="0" fontId="7" fillId="2" borderId="0" xfId="0" applyFont="1" applyFill="1" applyBorder="1" applyProtection="1"/>
    <xf numFmtId="0" fontId="10" fillId="2" borderId="4" xfId="0" applyFont="1" applyFill="1" applyBorder="1" applyAlignment="1" applyProtection="1">
      <alignment horizontal="left" indent="2"/>
    </xf>
    <xf numFmtId="0" fontId="6" fillId="2" borderId="5" xfId="0" applyFont="1" applyFill="1" applyBorder="1" applyAlignment="1" applyProtection="1">
      <alignment horizontal="left" indent="2"/>
    </xf>
    <xf numFmtId="0" fontId="10" fillId="2" borderId="5" xfId="0" applyFont="1" applyFill="1" applyBorder="1" applyAlignment="1" applyProtection="1">
      <alignment horizontal="left" indent="2"/>
    </xf>
    <xf numFmtId="0" fontId="10" fillId="2" borderId="5" xfId="0" applyFont="1" applyFill="1" applyBorder="1" applyProtection="1"/>
    <xf numFmtId="0" fontId="10" fillId="2" borderId="0" xfId="0" applyFont="1" applyFill="1" applyBorder="1" applyAlignment="1" applyProtection="1">
      <alignment horizontal="left" vertical="center" indent="2"/>
    </xf>
    <xf numFmtId="164" fontId="8" fillId="5" borderId="5" xfId="0" applyNumberFormat="1" applyFont="1" applyFill="1" applyBorder="1" applyAlignment="1" applyProtection="1">
      <alignment horizontal="center"/>
    </xf>
    <xf numFmtId="3" fontId="8" fillId="5" borderId="5" xfId="0" applyNumberFormat="1" applyFont="1" applyFill="1" applyBorder="1" applyAlignment="1" applyProtection="1">
      <alignment horizontal="center"/>
    </xf>
    <xf numFmtId="164" fontId="8" fillId="5" borderId="0" xfId="0" applyNumberFormat="1" applyFont="1" applyFill="1" applyBorder="1" applyAlignment="1" applyProtection="1">
      <alignment horizontal="center"/>
    </xf>
    <xf numFmtId="0" fontId="18" fillId="2" borderId="4" xfId="0" applyFont="1" applyFill="1" applyBorder="1" applyAlignment="1" applyProtection="1">
      <alignment horizontal="center" vertical="center"/>
    </xf>
    <xf numFmtId="0" fontId="18" fillId="2" borderId="4" xfId="0" applyFont="1" applyFill="1" applyBorder="1" applyProtection="1"/>
    <xf numFmtId="0" fontId="11" fillId="2" borderId="4" xfId="0" applyFont="1" applyFill="1" applyBorder="1" applyAlignment="1"/>
    <xf numFmtId="164" fontId="18" fillId="5" borderId="0" xfId="0" applyNumberFormat="1" applyFont="1" applyFill="1" applyBorder="1" applyProtection="1"/>
    <xf numFmtId="164" fontId="17" fillId="5" borderId="4" xfId="0" applyNumberFormat="1" applyFont="1" applyFill="1" applyBorder="1" applyAlignment="1" applyProtection="1">
      <alignment horizontal="center"/>
    </xf>
    <xf numFmtId="164" fontId="17" fillId="5" borderId="5" xfId="0" applyNumberFormat="1" applyFont="1" applyFill="1" applyBorder="1" applyAlignment="1" applyProtection="1">
      <alignment horizontal="center"/>
    </xf>
    <xf numFmtId="164" fontId="16" fillId="5" borderId="0" xfId="0" applyNumberFormat="1" applyFont="1" applyFill="1" applyBorder="1" applyAlignment="1" applyProtection="1">
      <alignment horizontal="center"/>
    </xf>
    <xf numFmtId="0" fontId="21" fillId="2" borderId="0" xfId="0" applyFont="1" applyFill="1" applyBorder="1" applyAlignment="1" applyProtection="1">
      <alignment horizontal="left"/>
    </xf>
    <xf numFmtId="0" fontId="21" fillId="2" borderId="0" xfId="0" applyFont="1" applyFill="1" applyAlignment="1">
      <alignment horizontal="left"/>
    </xf>
    <xf numFmtId="0" fontId="6" fillId="2" borderId="5" xfId="0" applyFont="1" applyFill="1" applyBorder="1" applyAlignment="1" applyProtection="1">
      <alignment horizontal="left" vertical="center" indent="2"/>
    </xf>
    <xf numFmtId="0" fontId="10" fillId="2" borderId="5" xfId="0" applyFont="1" applyFill="1" applyBorder="1" applyAlignment="1" applyProtection="1">
      <alignment horizontal="left" vertical="center" indent="2"/>
    </xf>
    <xf numFmtId="0" fontId="10" fillId="0" borderId="5" xfId="0" applyFont="1" applyBorder="1" applyAlignment="1">
      <alignment horizontal="left" vertical="center" indent="2"/>
    </xf>
    <xf numFmtId="0" fontId="16" fillId="2" borderId="0" xfId="0" applyFont="1" applyFill="1" applyBorder="1" applyAlignment="1" applyProtection="1">
      <alignment horizontal="left" vertical="center" indent="2"/>
    </xf>
    <xf numFmtId="0" fontId="16" fillId="0" borderId="0" xfId="0" applyFont="1" applyBorder="1" applyAlignment="1">
      <alignment horizontal="left" vertical="center" indent="2"/>
    </xf>
    <xf numFmtId="0" fontId="6" fillId="2" borderId="7" xfId="0" applyFont="1" applyFill="1" applyBorder="1" applyAlignment="1" applyProtection="1">
      <alignment horizontal="left" vertical="center" indent="2"/>
    </xf>
    <xf numFmtId="0" fontId="6" fillId="2" borderId="8" xfId="0" applyFont="1" applyFill="1" applyBorder="1" applyAlignment="1" applyProtection="1">
      <alignment horizontal="left" indent="2"/>
    </xf>
    <xf numFmtId="0" fontId="16" fillId="2" borderId="4" xfId="0" applyFont="1" applyFill="1" applyBorder="1" applyAlignment="1" applyProtection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 applyAlignment="1"/>
    <xf numFmtId="0" fontId="6" fillId="2" borderId="4" xfId="0" applyFont="1" applyFill="1" applyBorder="1" applyAlignment="1" applyProtection="1">
      <alignment horizontal="left" vertical="center" indent="2"/>
    </xf>
    <xf numFmtId="0" fontId="10" fillId="2" borderId="4" xfId="0" applyFont="1" applyFill="1" applyBorder="1" applyAlignment="1" applyProtection="1">
      <alignment horizontal="left" vertical="center" indent="2"/>
    </xf>
    <xf numFmtId="0" fontId="10" fillId="0" borderId="4" xfId="0" applyFont="1" applyBorder="1" applyAlignment="1">
      <alignment horizontal="left" vertical="center" indent="2"/>
    </xf>
    <xf numFmtId="0" fontId="6" fillId="2" borderId="6" xfId="0" applyFont="1" applyFill="1" applyBorder="1" applyAlignment="1" applyProtection="1">
      <alignment horizontal="left" vertical="center" indent="2"/>
    </xf>
    <xf numFmtId="0" fontId="6" fillId="2" borderId="5" xfId="0" applyFont="1" applyFill="1" applyBorder="1" applyAlignment="1" applyProtection="1">
      <alignment horizontal="left" indent="2"/>
    </xf>
    <xf numFmtId="0" fontId="19" fillId="6" borderId="0" xfId="0" applyFont="1" applyFill="1" applyBorder="1" applyAlignment="1">
      <alignment horizontal="left" vertical="center"/>
    </xf>
    <xf numFmtId="0" fontId="6" fillId="2" borderId="9" xfId="0" applyFont="1" applyFill="1" applyBorder="1" applyAlignment="1" applyProtection="1">
      <alignment horizontal="left" vertical="center" indent="2"/>
    </xf>
    <xf numFmtId="0" fontId="6" fillId="2" borderId="4" xfId="0" applyFont="1" applyFill="1" applyBorder="1" applyAlignment="1" applyProtection="1">
      <alignment horizontal="left" indent="2"/>
    </xf>
    <xf numFmtId="0" fontId="6" fillId="2" borderId="4" xfId="0" applyFont="1" applyFill="1" applyBorder="1" applyAlignment="1" applyProtection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2" borderId="5" xfId="0" applyFont="1" applyFill="1" applyBorder="1" applyAlignment="1" applyProtection="1">
      <alignment horizontal="left" vertical="center"/>
    </xf>
    <xf numFmtId="0" fontId="6" fillId="0" borderId="5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37021"/>
      <color rgb="FF33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134175</xdr:rowOff>
    </xdr:from>
    <xdr:to>
      <xdr:col>19</xdr:col>
      <xdr:colOff>369959</xdr:colOff>
      <xdr:row>58</xdr:row>
      <xdr:rowOff>107147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3359"/>
          <a:ext cx="17748224" cy="33941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641945</xdr:colOff>
      <xdr:row>38</xdr:row>
      <xdr:rowOff>36389</xdr:rowOff>
    </xdr:from>
    <xdr:to>
      <xdr:col>9</xdr:col>
      <xdr:colOff>824805</xdr:colOff>
      <xdr:row>40</xdr:row>
      <xdr:rowOff>147735</xdr:rowOff>
    </xdr:to>
    <xdr:grpSp>
      <xdr:nvGrpSpPr>
        <xdr:cNvPr id="5" name="Group 3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>
          <a:grpSpLocks/>
        </xdr:cNvGrpSpPr>
      </xdr:nvGrpSpPr>
      <xdr:grpSpPr bwMode="auto">
        <a:xfrm>
          <a:off x="4594496" y="6956593"/>
          <a:ext cx="3824391" cy="448285"/>
          <a:chOff x="30" y="18"/>
          <a:chExt cx="593" cy="76"/>
        </a:xfrm>
      </xdr:grpSpPr>
      <xdr:pic>
        <xdr:nvPicPr>
          <xdr:cNvPr id="6" name="Picture 8" descr="altair4x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6" y="18"/>
            <a:ext cx="337" cy="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36" descr="safetycompany_whitetext_lo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" y="22"/>
            <a:ext cx="150" cy="7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1143000</xdr:colOff>
      <xdr:row>38</xdr:row>
      <xdr:rowOff>31100</xdr:rowOff>
    </xdr:from>
    <xdr:to>
      <xdr:col>13</xdr:col>
      <xdr:colOff>170594</xdr:colOff>
      <xdr:row>40</xdr:row>
      <xdr:rowOff>135608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7265" y="7169018"/>
          <a:ext cx="2036717" cy="4621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256593</xdr:colOff>
      <xdr:row>38</xdr:row>
      <xdr:rowOff>31099</xdr:rowOff>
    </xdr:from>
    <xdr:to>
      <xdr:col>4</xdr:col>
      <xdr:colOff>115395</xdr:colOff>
      <xdr:row>40</xdr:row>
      <xdr:rowOff>132183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93" y="7106813"/>
          <a:ext cx="3140067" cy="4587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194387</xdr:colOff>
      <xdr:row>0</xdr:row>
      <xdr:rowOff>202164</xdr:rowOff>
    </xdr:from>
    <xdr:to>
      <xdr:col>6</xdr:col>
      <xdr:colOff>466530</xdr:colOff>
      <xdr:row>3</xdr:row>
      <xdr:rowOff>69980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94387" y="202164"/>
          <a:ext cx="3825551" cy="4976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3200">
              <a:solidFill>
                <a:srgbClr val="F37021"/>
              </a:solidFill>
              <a:latin typeface="Trebuchet MS" panose="020B0603020202020204" pitchFamily="34" charset="0"/>
            </a:rPr>
            <a:t>Cost Calculator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4X%20ATO%20&amp;%20Cost%20of%20Ownership%20Calculator%20R11%20INT_T%20_US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ATO - Input Options"/>
      <sheetName val="ATO - Input Configuration Code "/>
      <sheetName val="Data"/>
      <sheetName val="Cost of Ownership"/>
      <sheetName val="A4X ATO &amp; Cost of Ownership Cal"/>
      <sheetName val="A4X%20ATO%20&amp;%20Cost%20of%20Own"/>
    </sheetNames>
    <sheetDataSet>
      <sheetData sheetId="0"/>
      <sheetData sheetId="1"/>
      <sheetData sheetId="2"/>
      <sheetData sheetId="3">
        <row r="15">
          <cell r="A15" t="str">
            <v>ALTAIR 4X</v>
          </cell>
          <cell r="B15" t="str">
            <v>X</v>
          </cell>
          <cell r="C15">
            <v>510.26</v>
          </cell>
          <cell r="D15" t="str">
            <v>ALTAIR 4X</v>
          </cell>
        </row>
        <row r="19">
          <cell r="A19" t="str">
            <v>None</v>
          </cell>
          <cell r="B19">
            <v>0</v>
          </cell>
          <cell r="C19">
            <v>0</v>
          </cell>
          <cell r="D19" t="str">
            <v>None</v>
          </cell>
        </row>
        <row r="20">
          <cell r="A20" t="str">
            <v>LEL 0-100% Pentane</v>
          </cell>
          <cell r="B20" t="str">
            <v>L</v>
          </cell>
          <cell r="C20">
            <v>167.93370494048042</v>
          </cell>
          <cell r="D20" t="str">
            <v>LEL 1 - 100% Pentane</v>
          </cell>
        </row>
        <row r="21">
          <cell r="A21" t="str">
            <v>0 - 5% Vol Methane</v>
          </cell>
          <cell r="B21" t="str">
            <v>M</v>
          </cell>
          <cell r="C21">
            <v>167.93370494048042</v>
          </cell>
          <cell r="D21" t="str">
            <v>0 - 5% Vol Methane</v>
          </cell>
        </row>
        <row r="22">
          <cell r="A22" t="str">
            <v>LEL 0-100% Methane 4.4% Vol</v>
          </cell>
          <cell r="B22" t="str">
            <v>H</v>
          </cell>
          <cell r="C22">
            <v>167.93370494048042</v>
          </cell>
          <cell r="D22" t="str">
            <v>LEL 0-100% Methane 4.4% Vol</v>
          </cell>
        </row>
        <row r="23">
          <cell r="A23" t="str">
            <v>LEL 0-100% Propane 1.7% Vol</v>
          </cell>
          <cell r="B23" t="str">
            <v>P</v>
          </cell>
          <cell r="C23">
            <v>167.93370494048042</v>
          </cell>
          <cell r="D23" t="str">
            <v>LEL 0-100% Propane 1.7% Vol</v>
          </cell>
        </row>
        <row r="24">
          <cell r="A24" t="str">
            <v>LEL 0-100% Propane 2.1% Vol</v>
          </cell>
          <cell r="B24" t="str">
            <v>R</v>
          </cell>
          <cell r="C24">
            <v>167.93370494048042</v>
          </cell>
          <cell r="D24" t="str">
            <v>LEL 0-100% Propane 2.1% Vol</v>
          </cell>
        </row>
        <row r="25">
          <cell r="A25" t="str">
            <v>LEL 0-100% Butane 1.4% Vol</v>
          </cell>
          <cell r="B25" t="str">
            <v>B</v>
          </cell>
          <cell r="C25">
            <v>167.93370494048042</v>
          </cell>
          <cell r="D25" t="str">
            <v>LEL 0-100% Butane 1.4% Vol</v>
          </cell>
        </row>
        <row r="26">
          <cell r="A26" t="str">
            <v>LEL 0-100% Nonane 0.7% Vol</v>
          </cell>
          <cell r="B26" t="str">
            <v>N</v>
          </cell>
          <cell r="C26">
            <v>167.93370494048042</v>
          </cell>
          <cell r="D26" t="str">
            <v>LEL 0-100% Nonane 0.7% Vol</v>
          </cell>
        </row>
        <row r="27">
          <cell r="A27" t="str">
            <v>LEL 0-100% Methane 5.0% Vol</v>
          </cell>
          <cell r="B27" t="str">
            <v>A</v>
          </cell>
          <cell r="C27">
            <v>167.93370494048042</v>
          </cell>
          <cell r="D27" t="str">
            <v>LEL 0-100% Methane 5.0% Vol</v>
          </cell>
        </row>
        <row r="28">
          <cell r="A28" t="str">
            <v>LEL 0-100% Hydrogen 4.0% Vol</v>
          </cell>
          <cell r="B28" t="str">
            <v>Y</v>
          </cell>
          <cell r="C28">
            <v>167.93370494048042</v>
          </cell>
          <cell r="D28" t="str">
            <v>LEL 0-100% Hydrogen 4.0% Vol</v>
          </cell>
        </row>
        <row r="31">
          <cell r="A31" t="str">
            <v>None</v>
          </cell>
          <cell r="B31">
            <v>0</v>
          </cell>
          <cell r="C31">
            <v>0</v>
          </cell>
          <cell r="D31" t="str">
            <v>None</v>
          </cell>
        </row>
        <row r="32">
          <cell r="A32" t="str">
            <v>0 - 30% Vol</v>
          </cell>
          <cell r="B32">
            <v>2</v>
          </cell>
          <cell r="C32">
            <v>90.425841121797149</v>
          </cell>
          <cell r="D32" t="str">
            <v>0 - 30% Vol</v>
          </cell>
        </row>
        <row r="35">
          <cell r="A35" t="str">
            <v>None</v>
          </cell>
          <cell r="B35">
            <v>0</v>
          </cell>
          <cell r="C35">
            <v>0</v>
          </cell>
          <cell r="D35" t="str">
            <v>None</v>
          </cell>
        </row>
        <row r="36">
          <cell r="A36" t="str">
            <v>0 - 1999ppm CO &amp; 0 - 200ppm H2S</v>
          </cell>
          <cell r="B36" t="str">
            <v>A</v>
          </cell>
          <cell r="C36">
            <v>167.93370494048042</v>
          </cell>
          <cell r="D36" t="str">
            <v>0 - 1999ppm CO &amp; 0 - 200ppm H2S</v>
          </cell>
        </row>
        <row r="37">
          <cell r="A37" t="str">
            <v>0 - 1999ppm CO</v>
          </cell>
          <cell r="B37" t="str">
            <v>B</v>
          </cell>
          <cell r="C37">
            <v>103.34381842491102</v>
          </cell>
          <cell r="D37" t="str">
            <v>0 - 1999ppm CO</v>
          </cell>
        </row>
        <row r="38">
          <cell r="A38" t="str">
            <v>0 - 200ppm H2S</v>
          </cell>
          <cell r="B38" t="str">
            <v>C</v>
          </cell>
          <cell r="C38">
            <v>103.34381842491102</v>
          </cell>
          <cell r="D38" t="str">
            <v>0 - 200ppm H2S</v>
          </cell>
        </row>
        <row r="39">
          <cell r="A39" t="str">
            <v>0 - 1999mgm3 CO &amp; 0 - 283mgm3 H2S</v>
          </cell>
          <cell r="B39" t="str">
            <v>D</v>
          </cell>
          <cell r="C39">
            <v>167.93370494048042</v>
          </cell>
          <cell r="D39" t="str">
            <v>0 - 1999mgm3 CO &amp; 0 - 283mgm3 H2S</v>
          </cell>
        </row>
        <row r="40">
          <cell r="A40" t="str">
            <v>0 - 1999mgm3 CO</v>
          </cell>
          <cell r="B40" t="str">
            <v>E</v>
          </cell>
          <cell r="C40">
            <v>103.34381842491102</v>
          </cell>
          <cell r="D40" t="str">
            <v>0 - 1999mgm3 CO</v>
          </cell>
        </row>
        <row r="41">
          <cell r="A41" t="str">
            <v>0 - 283mgm3 H2S</v>
          </cell>
          <cell r="B41" t="str">
            <v>F</v>
          </cell>
          <cell r="C41">
            <v>103.34381842491102</v>
          </cell>
          <cell r="D41" t="str">
            <v>0 - 283mgm3 H2S</v>
          </cell>
        </row>
        <row r="44">
          <cell r="A44" t="str">
            <v>None</v>
          </cell>
          <cell r="B44">
            <v>0</v>
          </cell>
          <cell r="C44">
            <v>0</v>
          </cell>
          <cell r="D44" t="str">
            <v>None</v>
          </cell>
        </row>
        <row r="45">
          <cell r="A45" t="str">
            <v>North American</v>
          </cell>
          <cell r="B45" t="str">
            <v>N</v>
          </cell>
          <cell r="C45">
            <v>32.294943257784695</v>
          </cell>
          <cell r="D45" t="str">
            <v>North American</v>
          </cell>
        </row>
        <row r="46">
          <cell r="A46" t="str">
            <v>European w/ Cradle</v>
          </cell>
          <cell r="B46" t="str">
            <v>E</v>
          </cell>
          <cell r="C46">
            <v>83.966852470240212</v>
          </cell>
          <cell r="D46" t="str">
            <v>European</v>
          </cell>
        </row>
        <row r="47">
          <cell r="A47" t="str">
            <v>Australian w/Cradle</v>
          </cell>
          <cell r="B47" t="str">
            <v>A</v>
          </cell>
          <cell r="C47">
            <v>83.966852470240212</v>
          </cell>
          <cell r="D47" t="str">
            <v>Australian</v>
          </cell>
        </row>
        <row r="48">
          <cell r="A48" t="str">
            <v>North American w/ Cradle</v>
          </cell>
          <cell r="B48" t="str">
            <v>M</v>
          </cell>
          <cell r="C48">
            <v>51.67190921245551</v>
          </cell>
          <cell r="D48" t="str">
            <v>North American with Cradle</v>
          </cell>
        </row>
        <row r="49">
          <cell r="A49" t="str">
            <v>Global</v>
          </cell>
          <cell r="B49" t="str">
            <v>G</v>
          </cell>
          <cell r="C49">
            <v>83.966852470240212</v>
          </cell>
          <cell r="D49" t="str">
            <v>Global</v>
          </cell>
        </row>
        <row r="52">
          <cell r="A52" t="str">
            <v>North America (ETL)</v>
          </cell>
          <cell r="B52" t="str">
            <v>C</v>
          </cell>
          <cell r="C52">
            <v>0</v>
          </cell>
          <cell r="D52" t="str">
            <v>North America (ETL)</v>
          </cell>
        </row>
        <row r="53">
          <cell r="A53" t="str">
            <v>European (ATEX)</v>
          </cell>
          <cell r="B53" t="str">
            <v>E</v>
          </cell>
          <cell r="C53">
            <v>0</v>
          </cell>
          <cell r="D53" t="str">
            <v>European (ATEX)</v>
          </cell>
        </row>
        <row r="54">
          <cell r="A54" t="str">
            <v>Australia (IEC)</v>
          </cell>
          <cell r="B54" t="str">
            <v>A</v>
          </cell>
          <cell r="C54">
            <v>0</v>
          </cell>
          <cell r="D54" t="str">
            <v>Australia (IEC)</v>
          </cell>
        </row>
        <row r="55">
          <cell r="A55" t="str">
            <v>Russia</v>
          </cell>
          <cell r="B55" t="str">
            <v>R</v>
          </cell>
          <cell r="C55">
            <v>0</v>
          </cell>
          <cell r="D55" t="str">
            <v>Russia</v>
          </cell>
        </row>
        <row r="56">
          <cell r="A56" t="str">
            <v>MSHA</v>
          </cell>
          <cell r="B56" t="str">
            <v>M</v>
          </cell>
          <cell r="C56">
            <v>0</v>
          </cell>
          <cell r="D56" t="str">
            <v>MSHA</v>
          </cell>
        </row>
        <row r="57">
          <cell r="A57" t="str">
            <v>China (Ex and CMC)</v>
          </cell>
          <cell r="B57" t="str">
            <v>H</v>
          </cell>
          <cell r="C57">
            <v>0</v>
          </cell>
          <cell r="D57" t="str">
            <v>China (Ex and CMC)</v>
          </cell>
        </row>
        <row r="61">
          <cell r="A61" t="str">
            <v>Three years standard</v>
          </cell>
          <cell r="B61">
            <v>0</v>
          </cell>
          <cell r="C61">
            <v>0</v>
          </cell>
          <cell r="D61" t="str">
            <v>Three years standard</v>
          </cell>
        </row>
        <row r="62">
          <cell r="A62" t="str">
            <v>Extended Warranty (four years total)</v>
          </cell>
          <cell r="B62">
            <v>1</v>
          </cell>
          <cell r="C62">
            <v>142.09775033425265</v>
          </cell>
          <cell r="D62" t="str">
            <v>Extended Warranty (four years total)</v>
          </cell>
        </row>
        <row r="65">
          <cell r="A65" t="str">
            <v>Single Carton</v>
          </cell>
          <cell r="B65">
            <v>0</v>
          </cell>
          <cell r="C65">
            <v>0</v>
          </cell>
          <cell r="D65" t="str">
            <v>Single Carton</v>
          </cell>
        </row>
        <row r="66">
          <cell r="A66" t="str">
            <v>10-unit bulk package</v>
          </cell>
          <cell r="B66">
            <v>1</v>
          </cell>
          <cell r="C66">
            <v>0</v>
          </cell>
          <cell r="D66" t="str">
            <v>10-unit bulk package</v>
          </cell>
        </row>
        <row r="70">
          <cell r="A70" t="str">
            <v>Standard Charcoal</v>
          </cell>
          <cell r="B70">
            <v>0</v>
          </cell>
          <cell r="C70">
            <v>0</v>
          </cell>
          <cell r="D70" t="str">
            <v>Standard Charcoal</v>
          </cell>
        </row>
        <row r="71">
          <cell r="A71" t="str">
            <v>Glow-in-the-Dark</v>
          </cell>
          <cell r="B71" t="str">
            <v>G</v>
          </cell>
          <cell r="C71">
            <v>64.58988651556939</v>
          </cell>
          <cell r="D71" t="str">
            <v>Glow-in-the-Dark</v>
          </cell>
        </row>
        <row r="74">
          <cell r="A74" t="str">
            <v>North America (ETL)</v>
          </cell>
          <cell r="B74" t="str">
            <v>C</v>
          </cell>
          <cell r="C74">
            <v>0</v>
          </cell>
        </row>
        <row r="75">
          <cell r="A75" t="str">
            <v>European (ATEX)</v>
          </cell>
          <cell r="B75" t="str">
            <v>E</v>
          </cell>
          <cell r="C75">
            <v>0</v>
          </cell>
        </row>
        <row r="76">
          <cell r="B76" t="str">
            <v>A</v>
          </cell>
        </row>
        <row r="77">
          <cell r="B77" t="str">
            <v>R</v>
          </cell>
        </row>
        <row r="78">
          <cell r="B78" t="str">
            <v>M</v>
          </cell>
        </row>
        <row r="79">
          <cell r="B79" t="str">
            <v>H</v>
          </cell>
        </row>
        <row r="84">
          <cell r="A84" t="str">
            <v>None</v>
          </cell>
          <cell r="B84">
            <v>0</v>
          </cell>
        </row>
        <row r="85">
          <cell r="A85" t="str">
            <v>LEL 0-100% Pentane</v>
          </cell>
          <cell r="B85" t="str">
            <v>L</v>
          </cell>
        </row>
      </sheetData>
      <sheetData sheetId="4"/>
      <sheetData sheetId="5" refreshError="1"/>
      <sheetData sheetId="6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A60"/>
  <sheetViews>
    <sheetView showRowColHeaders="0" tabSelected="1" zoomScale="98" workbookViewId="0">
      <selection activeCell="J32" sqref="J32"/>
    </sheetView>
  </sheetViews>
  <sheetFormatPr baseColWidth="10" defaultColWidth="8.83203125" defaultRowHeight="13"/>
  <cols>
    <col min="1" max="1" width="15.83203125" style="8" customWidth="1"/>
    <col min="2" max="4" width="10.6640625" style="8" customWidth="1"/>
    <col min="5" max="5" width="2" style="8" customWidth="1"/>
    <col min="6" max="6" width="1.83203125" style="8" customWidth="1"/>
    <col min="7" max="8" width="21.6640625" style="8" customWidth="1"/>
    <col min="9" max="9" width="4.6640625" style="8" customWidth="1"/>
    <col min="10" max="10" width="20.33203125" style="8" customWidth="1"/>
    <col min="11" max="11" width="21.6640625" style="8" customWidth="1"/>
    <col min="12" max="12" width="11.5" style="8" customWidth="1"/>
    <col min="13" max="14" width="10.6640625" style="8" customWidth="1"/>
    <col min="15" max="18" width="10.6640625" style="2" customWidth="1"/>
    <col min="19" max="19" width="10.5" style="2" customWidth="1"/>
    <col min="20" max="16384" width="8.83203125" style="2"/>
  </cols>
  <sheetData>
    <row r="1" spans="1:21" s="30" customFormat="1" ht="17" customHeight="1">
      <c r="A1" s="26"/>
      <c r="B1" s="27"/>
      <c r="C1" s="27"/>
      <c r="D1" s="27"/>
      <c r="E1" s="27"/>
      <c r="F1" s="27"/>
      <c r="G1" s="27"/>
      <c r="H1" s="27"/>
      <c r="I1" s="28"/>
      <c r="J1" s="28"/>
      <c r="K1" s="28"/>
      <c r="L1" s="28"/>
      <c r="M1" s="28"/>
      <c r="N1" s="28"/>
      <c r="O1" s="29"/>
      <c r="P1" s="29"/>
      <c r="Q1" s="29"/>
      <c r="R1" s="29"/>
      <c r="S1" s="29"/>
      <c r="T1" s="29"/>
      <c r="U1" s="29"/>
    </row>
    <row r="2" spans="1:21" s="30" customFormat="1" ht="17" customHeight="1">
      <c r="A2" s="31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9"/>
      <c r="P2" s="29"/>
      <c r="Q2" s="29"/>
      <c r="R2" s="29"/>
      <c r="S2" s="29"/>
      <c r="T2" s="29"/>
      <c r="U2" s="29"/>
    </row>
    <row r="3" spans="1:21" s="30" customFormat="1" ht="16.75" customHeight="1">
      <c r="A3" s="31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9"/>
      <c r="P3" s="29"/>
      <c r="Q3" s="29"/>
      <c r="R3" s="29"/>
      <c r="S3" s="29"/>
      <c r="T3" s="29"/>
      <c r="U3" s="29"/>
    </row>
    <row r="4" spans="1:21" s="30" customFormat="1" ht="23.5" customHeight="1">
      <c r="A4" s="3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9"/>
      <c r="P4" s="29"/>
      <c r="Q4" s="29"/>
      <c r="R4" s="29"/>
      <c r="S4" s="29"/>
      <c r="T4" s="29"/>
      <c r="U4" s="29"/>
    </row>
    <row r="5" spans="1:21" ht="15.5" customHeight="1">
      <c r="A5" s="3"/>
      <c r="B5" s="4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1"/>
      <c r="T5" s="1"/>
      <c r="U5" s="1"/>
    </row>
    <row r="6" spans="1:21" ht="16.25" customHeight="1">
      <c r="A6" s="41" t="s">
        <v>0</v>
      </c>
      <c r="B6" s="10"/>
      <c r="C6" s="11"/>
      <c r="D6" s="12"/>
      <c r="E6" s="13"/>
      <c r="F6" s="13"/>
      <c r="G6" s="13"/>
      <c r="H6" s="13"/>
      <c r="J6" s="21"/>
      <c r="K6" s="14"/>
      <c r="L6" s="14"/>
      <c r="M6" s="14"/>
      <c r="N6" s="14"/>
      <c r="O6" s="22"/>
      <c r="P6" s="7"/>
      <c r="Q6" s="7"/>
      <c r="R6" s="7"/>
      <c r="S6" s="1"/>
      <c r="T6" s="1"/>
      <c r="U6" s="1"/>
    </row>
    <row r="7" spans="1:21" ht="17.25" customHeight="1">
      <c r="A7" s="92" t="s">
        <v>1</v>
      </c>
      <c r="B7" s="93"/>
      <c r="C7" s="93"/>
      <c r="D7" s="93"/>
      <c r="E7" s="93"/>
      <c r="F7" s="93"/>
      <c r="G7" s="44"/>
      <c r="H7" s="43" t="s">
        <v>34</v>
      </c>
      <c r="J7" s="74" t="str">
        <f>IF(G17="","","(Bumps per year * instrument life * bump test speed) = Total bump test time")</f>
        <v/>
      </c>
      <c r="K7" s="49"/>
      <c r="L7" s="49"/>
      <c r="M7" s="49"/>
      <c r="N7" s="14"/>
      <c r="O7" s="22"/>
      <c r="P7" s="7"/>
      <c r="Q7" s="7"/>
      <c r="R7" s="7"/>
      <c r="S7" s="1"/>
      <c r="T7" s="1"/>
      <c r="U7" s="1"/>
    </row>
    <row r="8" spans="1:21" ht="16.25" customHeight="1">
      <c r="A8" s="89" t="s">
        <v>2</v>
      </c>
      <c r="B8" s="90"/>
      <c r="C8" s="90"/>
      <c r="D8" s="90"/>
      <c r="E8" s="90"/>
      <c r="F8" s="90"/>
      <c r="G8" s="45"/>
      <c r="H8" s="42" t="s">
        <v>3</v>
      </c>
      <c r="J8" s="75" t="str">
        <f>IF(G17="","","(Cals per year * instrument life * cal speed) = Total cal time")</f>
        <v/>
      </c>
      <c r="K8" s="49"/>
      <c r="L8" s="49"/>
      <c r="M8" s="49"/>
      <c r="N8" s="14"/>
      <c r="O8" s="22"/>
      <c r="P8" s="7"/>
      <c r="Q8" s="7"/>
      <c r="R8" s="7"/>
      <c r="S8" s="1"/>
      <c r="T8" s="1"/>
      <c r="U8" s="1"/>
    </row>
    <row r="9" spans="1:21" ht="16.25" customHeight="1">
      <c r="A9" s="89" t="s">
        <v>4</v>
      </c>
      <c r="B9" s="90"/>
      <c r="C9" s="90"/>
      <c r="D9" s="90"/>
      <c r="E9" s="90"/>
      <c r="F9" s="90"/>
      <c r="G9" s="45"/>
      <c r="H9" s="42" t="s">
        <v>5</v>
      </c>
      <c r="J9" s="75" t="str">
        <f>IF(G17="","","Total bumpt test time + Total cal time = Total time gas is applied")</f>
        <v/>
      </c>
      <c r="K9" s="49"/>
      <c r="L9" s="49"/>
      <c r="M9" s="49"/>
      <c r="N9" s="14"/>
      <c r="O9" s="22"/>
      <c r="P9" s="7"/>
      <c r="Q9" s="7"/>
      <c r="R9" s="7"/>
      <c r="S9" s="1"/>
      <c r="T9" s="1"/>
      <c r="U9" s="1"/>
    </row>
    <row r="10" spans="1:21">
      <c r="A10" s="89" t="s">
        <v>6</v>
      </c>
      <c r="B10" s="90"/>
      <c r="C10" s="90"/>
      <c r="D10" s="90"/>
      <c r="E10" s="90"/>
      <c r="F10" s="90"/>
      <c r="G10" s="45"/>
      <c r="H10" s="42" t="s">
        <v>7</v>
      </c>
      <c r="J10" s="75" t="str">
        <f>IF(G17="","","Total time gas is applied * regulator flow rate = Total amount of gas used")</f>
        <v/>
      </c>
      <c r="K10" s="49"/>
      <c r="L10" s="49"/>
      <c r="M10" s="49"/>
      <c r="N10" s="14"/>
      <c r="O10" s="22"/>
      <c r="P10" s="7"/>
      <c r="Q10" s="7"/>
      <c r="R10" s="7"/>
      <c r="S10" s="1"/>
      <c r="T10" s="1"/>
      <c r="U10" s="1"/>
    </row>
    <row r="11" spans="1:21">
      <c r="A11" s="89" t="s">
        <v>8</v>
      </c>
      <c r="B11" s="90"/>
      <c r="C11" s="90"/>
      <c r="D11" s="90"/>
      <c r="E11" s="90"/>
      <c r="F11" s="90"/>
      <c r="G11" s="45"/>
      <c r="H11" s="42" t="s">
        <v>7</v>
      </c>
      <c r="J11" s="75" t="str">
        <f>IF(G17="","","Total amout of gas used * price per liter of gas = Cost of calibration gas")</f>
        <v/>
      </c>
      <c r="K11" s="49"/>
      <c r="L11" s="49"/>
      <c r="M11" s="49"/>
      <c r="N11" s="14"/>
      <c r="O11" s="23"/>
    </row>
    <row r="12" spans="1:21">
      <c r="A12" s="89" t="s">
        <v>9</v>
      </c>
      <c r="B12" s="90"/>
      <c r="C12" s="90"/>
      <c r="D12" s="90"/>
      <c r="E12" s="90"/>
      <c r="F12" s="90"/>
      <c r="G12" s="46"/>
      <c r="H12" s="42" t="s">
        <v>34</v>
      </c>
      <c r="J12" s="75" t="str">
        <f>IF(G17="","","Total time gas is being applied * Employee hourly rate = Employee time cost")</f>
        <v/>
      </c>
      <c r="K12" s="49"/>
      <c r="L12" s="49"/>
      <c r="M12" s="49"/>
      <c r="N12" s="14"/>
      <c r="O12" s="23"/>
    </row>
    <row r="13" spans="1:21">
      <c r="A13" s="89" t="s">
        <v>10</v>
      </c>
      <c r="B13" s="90"/>
      <c r="C13" s="90"/>
      <c r="D13" s="90"/>
      <c r="E13" s="90"/>
      <c r="F13" s="90"/>
      <c r="G13" s="46"/>
      <c r="H13" s="42" t="s">
        <v>35</v>
      </c>
      <c r="J13" s="75" t="str">
        <f>IF(G17="","","Cost of calibration gas + Employee time cost = Cost of cal and bump testing")</f>
        <v/>
      </c>
      <c r="K13" s="49"/>
      <c r="L13" s="49"/>
      <c r="M13" s="49"/>
      <c r="N13" s="14"/>
      <c r="O13" s="24"/>
      <c r="P13" s="1"/>
      <c r="Q13" s="1"/>
      <c r="R13" s="1"/>
    </row>
    <row r="14" spans="1:21">
      <c r="A14" s="89" t="s">
        <v>11</v>
      </c>
      <c r="B14" s="90"/>
      <c r="C14" s="90"/>
      <c r="D14" s="90"/>
      <c r="E14" s="90"/>
      <c r="F14" s="90"/>
      <c r="G14" s="46"/>
      <c r="H14" s="42" t="s">
        <v>34</v>
      </c>
      <c r="I14" s="15"/>
      <c r="J14" s="15"/>
      <c r="K14" s="15"/>
      <c r="L14" s="16"/>
      <c r="M14" s="18"/>
      <c r="N14" s="17"/>
      <c r="O14" s="25"/>
      <c r="P14" s="9"/>
      <c r="Q14" s="9"/>
      <c r="R14" s="9"/>
    </row>
    <row r="15" spans="1:21">
      <c r="A15" s="76" t="s">
        <v>12</v>
      </c>
      <c r="B15" s="90"/>
      <c r="C15" s="90"/>
      <c r="D15" s="90"/>
      <c r="E15" s="90"/>
      <c r="F15" s="90"/>
      <c r="G15" s="45"/>
      <c r="H15" s="42" t="s">
        <v>13</v>
      </c>
      <c r="I15" s="50"/>
      <c r="J15" s="94" t="s">
        <v>14</v>
      </c>
      <c r="K15" s="95"/>
      <c r="L15" s="54">
        <v>0.25</v>
      </c>
      <c r="M15" s="52" t="s">
        <v>15</v>
      </c>
      <c r="N15" s="17"/>
      <c r="O15" s="25"/>
      <c r="P15" s="9"/>
      <c r="Q15" s="9"/>
      <c r="R15" s="9"/>
    </row>
    <row r="16" spans="1:21">
      <c r="A16" s="89" t="s">
        <v>16</v>
      </c>
      <c r="B16" s="90"/>
      <c r="C16" s="90"/>
      <c r="D16" s="90"/>
      <c r="E16" s="90"/>
      <c r="F16" s="90"/>
      <c r="G16" s="45"/>
      <c r="H16" s="42" t="s">
        <v>17</v>
      </c>
      <c r="I16" s="50"/>
      <c r="J16" s="96" t="s">
        <v>18</v>
      </c>
      <c r="K16" s="97"/>
      <c r="L16" s="55">
        <v>10</v>
      </c>
      <c r="M16" s="53" t="s">
        <v>17</v>
      </c>
      <c r="N16" s="17"/>
      <c r="O16" s="25"/>
      <c r="P16" s="9"/>
      <c r="Q16" s="9"/>
      <c r="R16" s="9"/>
    </row>
    <row r="17" spans="1:27">
      <c r="A17" s="81" t="s">
        <v>19</v>
      </c>
      <c r="B17" s="82"/>
      <c r="C17" s="82"/>
      <c r="D17" s="82"/>
      <c r="E17" s="82"/>
      <c r="F17" s="82"/>
      <c r="G17" s="47"/>
      <c r="H17" s="39" t="s">
        <v>17</v>
      </c>
      <c r="I17" s="51"/>
      <c r="J17" s="91" t="s">
        <v>20</v>
      </c>
      <c r="K17" s="91"/>
      <c r="L17" s="56">
        <v>60</v>
      </c>
      <c r="M17" s="40" t="s">
        <v>17</v>
      </c>
      <c r="N17" s="17"/>
      <c r="O17" s="25"/>
      <c r="P17" s="9"/>
      <c r="Q17" s="9"/>
      <c r="R17" s="9"/>
    </row>
    <row r="18" spans="1:27" s="1" customFormat="1" ht="24.5" customHeight="1">
      <c r="A18" s="38"/>
      <c r="B18" s="38"/>
      <c r="C18" s="38"/>
      <c r="D18" s="38"/>
      <c r="E18" s="38"/>
      <c r="F18" s="38"/>
      <c r="G18" s="48"/>
      <c r="H18" s="16"/>
      <c r="I18" s="16"/>
      <c r="J18" s="16"/>
      <c r="K18" s="16"/>
      <c r="L18" s="16"/>
      <c r="M18" s="18"/>
      <c r="N18" s="17"/>
      <c r="O18" s="25"/>
      <c r="P18" s="9"/>
      <c r="Q18" s="9"/>
      <c r="R18" s="9"/>
    </row>
    <row r="19" spans="1:27" s="1" customFormat="1" ht="6" customHeight="1">
      <c r="A19" s="38"/>
      <c r="B19" s="38"/>
      <c r="C19" s="38"/>
      <c r="D19" s="38"/>
      <c r="E19" s="38"/>
      <c r="F19" s="38"/>
      <c r="G19" s="19"/>
      <c r="H19" s="19"/>
      <c r="I19" s="16"/>
      <c r="J19" s="16"/>
      <c r="K19" s="36"/>
      <c r="L19" s="16"/>
      <c r="M19" s="18"/>
      <c r="N19" s="17"/>
      <c r="O19" s="25"/>
      <c r="P19" s="9"/>
      <c r="Q19" s="9"/>
      <c r="R19" s="9"/>
    </row>
    <row r="20" spans="1:27" ht="17.25" customHeight="1">
      <c r="A20" s="59"/>
      <c r="B20" s="59"/>
      <c r="C20" s="59"/>
      <c r="D20" s="59"/>
      <c r="E20" s="59"/>
      <c r="F20" s="59"/>
      <c r="G20" s="83" t="s">
        <v>36</v>
      </c>
      <c r="H20" s="84"/>
      <c r="I20" s="69"/>
      <c r="J20" s="83" t="s">
        <v>21</v>
      </c>
      <c r="K20" s="85"/>
      <c r="L20" s="20"/>
      <c r="M20" s="20"/>
      <c r="N20" s="17"/>
      <c r="O20" s="25"/>
      <c r="P20" s="9"/>
      <c r="Q20" s="9"/>
      <c r="R20" s="9"/>
    </row>
    <row r="21" spans="1:27" ht="17.25" customHeight="1">
      <c r="A21" s="59"/>
      <c r="B21" s="59"/>
      <c r="C21" s="59"/>
      <c r="D21" s="59"/>
      <c r="E21" s="59"/>
      <c r="F21" s="59"/>
      <c r="G21" s="67" t="s">
        <v>22</v>
      </c>
      <c r="H21" s="67" t="s">
        <v>23</v>
      </c>
      <c r="I21" s="68"/>
      <c r="J21" s="67" t="s">
        <v>22</v>
      </c>
      <c r="K21" s="67" t="s">
        <v>23</v>
      </c>
      <c r="L21" s="16"/>
      <c r="M21" s="18"/>
      <c r="N21" s="17"/>
      <c r="O21" s="25"/>
      <c r="P21" s="9"/>
      <c r="Q21" s="9"/>
      <c r="R21" s="9"/>
    </row>
    <row r="22" spans="1:27">
      <c r="A22" s="60" t="s">
        <v>24</v>
      </c>
      <c r="B22" s="61"/>
      <c r="C22" s="61"/>
      <c r="D22" s="61"/>
      <c r="E22" s="61"/>
      <c r="F22" s="61"/>
      <c r="G22" s="64" t="str">
        <f>IF(AND(G7="",G8="",G9="",G10="",G11="",G12="",G13="",G14="",G16="",G17="" ),"",IF(G17="","",G14))</f>
        <v/>
      </c>
      <c r="H22" s="64" t="str">
        <f>IF(G22="","",(G8*G14))</f>
        <v/>
      </c>
      <c r="I22" s="62"/>
      <c r="J22" s="64" t="str">
        <f>IF(G22="","",G7)</f>
        <v/>
      </c>
      <c r="K22" s="64" t="str">
        <f t="shared" ref="K22:K27" si="0">IF(J22="","",(J22*$G$8))</f>
        <v/>
      </c>
      <c r="L22" s="16"/>
      <c r="M22" s="18"/>
      <c r="N22" s="17"/>
      <c r="O22" s="25"/>
      <c r="P22" s="9"/>
      <c r="Q22" s="9"/>
      <c r="R22" s="9"/>
    </row>
    <row r="23" spans="1:27">
      <c r="A23" s="60" t="s">
        <v>25</v>
      </c>
      <c r="B23" s="61"/>
      <c r="C23" s="61"/>
      <c r="D23" s="61"/>
      <c r="E23" s="61"/>
      <c r="F23" s="61"/>
      <c r="G23" s="65" t="str">
        <f>IF(G22="","",((G10*12*G9)))</f>
        <v/>
      </c>
      <c r="H23" s="65" t="str">
        <f>IF(G23="","",G23*G8)</f>
        <v/>
      </c>
      <c r="I23" s="62"/>
      <c r="J23" s="65" t="str">
        <f>IF(J22="","",G23)</f>
        <v/>
      </c>
      <c r="K23" s="65" t="str">
        <f t="shared" si="0"/>
        <v/>
      </c>
      <c r="L23" s="16"/>
      <c r="M23" s="18"/>
      <c r="N23" s="17"/>
      <c r="O23" s="25"/>
      <c r="P23" s="9"/>
      <c r="Q23" s="9"/>
      <c r="R23" s="9"/>
    </row>
    <row r="24" spans="1:27">
      <c r="A24" s="60" t="s">
        <v>26</v>
      </c>
      <c r="B24" s="61"/>
      <c r="C24" s="61"/>
      <c r="D24" s="61"/>
      <c r="E24" s="61"/>
      <c r="F24" s="61"/>
      <c r="G24" s="65" t="str">
        <f>IF(G22="","",((G11*12*G9)))</f>
        <v/>
      </c>
      <c r="H24" s="65" t="str">
        <f>IF(G24="","",G24*G8)</f>
        <v/>
      </c>
      <c r="I24" s="62"/>
      <c r="J24" s="65" t="str">
        <f>IF(J22="","",G24)</f>
        <v/>
      </c>
      <c r="K24" s="65" t="str">
        <f t="shared" si="0"/>
        <v/>
      </c>
      <c r="L24" s="16"/>
      <c r="M24" s="18"/>
      <c r="N24" s="17"/>
      <c r="O24" s="25"/>
      <c r="P24" s="9"/>
      <c r="Q24" s="9"/>
      <c r="R24" s="9"/>
    </row>
    <row r="25" spans="1:27">
      <c r="A25" s="60" t="s">
        <v>27</v>
      </c>
      <c r="B25" s="61"/>
      <c r="C25" s="61"/>
      <c r="D25" s="61"/>
      <c r="E25" s="61"/>
      <c r="F25" s="61"/>
      <c r="G25" s="64" t="str">
        <f>IF(G22="","",((((G23*G16)*(1/60))*G15*G12)+(((G24*G17)*(1/60))*G15*G12)))</f>
        <v/>
      </c>
      <c r="H25" s="64" t="str">
        <f>IF(G25="","",G25*G8)</f>
        <v/>
      </c>
      <c r="I25" s="62"/>
      <c r="J25" s="64" t="str">
        <f>IF(J22="","",((((J23*L16)*(1/60))*L15*G12)+(((J24*L17)*(1/60))*L15*G12)))</f>
        <v/>
      </c>
      <c r="K25" s="64" t="str">
        <f t="shared" si="0"/>
        <v/>
      </c>
      <c r="L25" s="16"/>
      <c r="M25" s="18"/>
      <c r="N25" s="17"/>
      <c r="O25" s="25"/>
      <c r="P25" s="9"/>
      <c r="Q25" s="9"/>
      <c r="R25" s="9"/>
    </row>
    <row r="26" spans="1:27">
      <c r="A26" s="60" t="s">
        <v>28</v>
      </c>
      <c r="B26" s="61"/>
      <c r="C26" s="61"/>
      <c r="D26" s="61"/>
      <c r="E26" s="61"/>
      <c r="F26" s="61"/>
      <c r="G26" s="64" t="str">
        <f>IF(G22="","",(((G23*G16)*(1/3600))*G13))</f>
        <v/>
      </c>
      <c r="H26" s="64" t="str">
        <f>IF(G26="","",G26*G8)</f>
        <v/>
      </c>
      <c r="I26" s="62"/>
      <c r="J26" s="64" t="str">
        <f>IF(J22="","",(((J23*L16)*(1/3600))*G13))</f>
        <v/>
      </c>
      <c r="K26" s="64" t="str">
        <f t="shared" si="0"/>
        <v/>
      </c>
      <c r="L26" s="16"/>
      <c r="M26" s="16"/>
      <c r="N26" s="16"/>
      <c r="O26" s="24"/>
      <c r="P26" s="1"/>
      <c r="Q26" s="1"/>
      <c r="R26" s="1"/>
    </row>
    <row r="27" spans="1:27">
      <c r="A27" s="57" t="s">
        <v>29</v>
      </c>
      <c r="B27" s="38"/>
      <c r="C27" s="38"/>
      <c r="D27" s="38"/>
      <c r="E27" s="38"/>
      <c r="F27" s="38"/>
      <c r="G27" s="66" t="str">
        <f>IF(G22="","",(G25+G26))</f>
        <v/>
      </c>
      <c r="H27" s="66" t="str">
        <f>IF(G27="","",G27*G8)</f>
        <v/>
      </c>
      <c r="I27" s="16"/>
      <c r="J27" s="66" t="str">
        <f>IF(J22="","",(J25+J26))</f>
        <v/>
      </c>
      <c r="K27" s="66" t="str">
        <f t="shared" si="0"/>
        <v/>
      </c>
      <c r="L27" s="16"/>
      <c r="M27" s="15"/>
      <c r="N27" s="15"/>
      <c r="O27" s="23"/>
    </row>
    <row r="28" spans="1:27" ht="21.5" customHeight="1">
      <c r="A28" s="16"/>
      <c r="B28" s="16"/>
      <c r="C28" s="16"/>
      <c r="D28" s="16"/>
      <c r="E28" s="16"/>
      <c r="F28" s="16"/>
      <c r="G28" s="19"/>
      <c r="H28" s="19"/>
      <c r="I28" s="58"/>
      <c r="J28" s="16"/>
      <c r="K28" s="16"/>
      <c r="L28" s="16"/>
      <c r="M28" s="16"/>
      <c r="N28" s="16"/>
      <c r="O28" s="24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21" customHeight="1">
      <c r="A29" s="16"/>
      <c r="B29" s="16"/>
      <c r="C29" s="16"/>
      <c r="D29" s="16"/>
      <c r="E29" s="16"/>
      <c r="F29" s="16"/>
      <c r="G29" s="19"/>
      <c r="H29" s="19"/>
      <c r="I29" s="16"/>
      <c r="J29" s="16"/>
      <c r="K29" s="36"/>
      <c r="L29" s="16"/>
      <c r="M29" s="18"/>
      <c r="N29" s="16"/>
      <c r="O29" s="2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" customHeight="1">
      <c r="A30" s="86" t="s">
        <v>30</v>
      </c>
      <c r="B30" s="87"/>
      <c r="C30" s="87"/>
      <c r="D30" s="87"/>
      <c r="E30" s="87"/>
      <c r="F30" s="88"/>
      <c r="G30" s="88"/>
      <c r="H30" s="88"/>
      <c r="I30" s="37"/>
      <c r="J30" s="71" t="str">
        <f>IF(G27="","",G27-J27)</f>
        <v/>
      </c>
      <c r="K30" s="71" t="str">
        <f>IF(J30="","",H27-K27)</f>
        <v/>
      </c>
      <c r="L30" s="16"/>
      <c r="M30" s="16"/>
      <c r="N30" s="16"/>
      <c r="O30" s="2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5" customHeight="1">
      <c r="A31" s="76" t="s">
        <v>31</v>
      </c>
      <c r="B31" s="77"/>
      <c r="C31" s="77"/>
      <c r="D31" s="77"/>
      <c r="E31" s="77"/>
      <c r="F31" s="78"/>
      <c r="G31" s="78"/>
      <c r="H31" s="78"/>
      <c r="I31" s="62"/>
      <c r="J31" s="46">
        <v>110</v>
      </c>
      <c r="K31" s="72">
        <f>IF(J31="","",J31*G8)</f>
        <v>0</v>
      </c>
      <c r="L31" s="16"/>
      <c r="M31" s="15"/>
      <c r="N31" s="15"/>
      <c r="O31" s="23"/>
    </row>
    <row r="32" spans="1:27" ht="15" customHeight="1">
      <c r="A32" s="76" t="s">
        <v>32</v>
      </c>
      <c r="B32" s="77"/>
      <c r="C32" s="77"/>
      <c r="D32" s="77"/>
      <c r="E32" s="77"/>
      <c r="F32" s="78"/>
      <c r="G32" s="78"/>
      <c r="H32" s="78"/>
      <c r="I32" s="62"/>
      <c r="J32" s="46">
        <v>200</v>
      </c>
      <c r="K32" s="72">
        <f>IF(J32="","",J32*G8)</f>
        <v>0</v>
      </c>
      <c r="L32" s="16"/>
      <c r="M32" s="15"/>
      <c r="N32" s="15"/>
      <c r="O32" s="23"/>
    </row>
    <row r="33" spans="1:27" ht="1.75" hidden="1" customHeight="1" thickTop="1" thickBot="1">
      <c r="A33" s="63"/>
      <c r="B33" s="63"/>
      <c r="C33" s="63"/>
      <c r="D33" s="63"/>
      <c r="E33" s="63"/>
      <c r="F33" s="63"/>
      <c r="G33" s="63"/>
      <c r="H33" s="63"/>
      <c r="I33" s="16"/>
      <c r="J33" s="70"/>
      <c r="K33" s="70"/>
      <c r="L33" s="16"/>
      <c r="M33" s="15"/>
      <c r="N33" s="15"/>
      <c r="O33" s="23"/>
    </row>
    <row r="34" spans="1:27" ht="14.5" customHeight="1">
      <c r="A34" s="79" t="s">
        <v>33</v>
      </c>
      <c r="B34" s="79"/>
      <c r="C34" s="79"/>
      <c r="D34" s="79"/>
      <c r="E34" s="79"/>
      <c r="F34" s="80"/>
      <c r="G34" s="80"/>
      <c r="H34" s="80"/>
      <c r="I34" s="16"/>
      <c r="J34" s="73" t="str">
        <f>IF(J30="","",J30+J31+J32)</f>
        <v/>
      </c>
      <c r="K34" s="73" t="str">
        <f>IF(J34="","",J34*G8)</f>
        <v/>
      </c>
      <c r="L34" s="16"/>
      <c r="M34" s="15"/>
      <c r="N34" s="15"/>
      <c r="O34" s="23"/>
    </row>
    <row r="35" spans="1:27" ht="9.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5"/>
      <c r="N35" s="15"/>
      <c r="O35" s="23"/>
    </row>
    <row r="36" spans="1:27" ht="1.2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23"/>
    </row>
    <row r="37" spans="1:27" ht="11.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23"/>
    </row>
    <row r="38" spans="1:27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3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</row>
    <row r="39" spans="1:27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</row>
    <row r="41" spans="1:27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</row>
    <row r="43" spans="1:27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</row>
    <row r="45" spans="1:27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</row>
    <row r="47" spans="1:27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</row>
    <row r="49" spans="1:27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</row>
    <row r="51" spans="1:27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</row>
    <row r="53" spans="1:27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</row>
    <row r="55" spans="1:27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</row>
    <row r="57" spans="1:27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</row>
    <row r="59" spans="1:27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</row>
    <row r="60" spans="1:27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</row>
  </sheetData>
  <sheetProtection algorithmName="SHA-512" hashValue="HHdN3iYSe0VNpK/eOBx3jTtArxN2H4XTBbp/r3fbedv6Qb+bJocTb4NQIxrDPM0ZCk68eaYzlWsd6sRXsP938g==" saltValue="etqcxyojsI7WKTYAyvhKzQ==" spinCount="100000" sheet="1" objects="1" scenarios="1" selectLockedCells="1"/>
  <mergeCells count="20">
    <mergeCell ref="A12:F12"/>
    <mergeCell ref="J17:K17"/>
    <mergeCell ref="A7:F7"/>
    <mergeCell ref="A8:F8"/>
    <mergeCell ref="A9:F9"/>
    <mergeCell ref="A10:F10"/>
    <mergeCell ref="A11:F11"/>
    <mergeCell ref="A13:F13"/>
    <mergeCell ref="A14:F14"/>
    <mergeCell ref="A15:F15"/>
    <mergeCell ref="J15:K15"/>
    <mergeCell ref="A16:F16"/>
    <mergeCell ref="J16:K16"/>
    <mergeCell ref="A32:H32"/>
    <mergeCell ref="A34:H34"/>
    <mergeCell ref="A17:F17"/>
    <mergeCell ref="G20:H20"/>
    <mergeCell ref="J20:K20"/>
    <mergeCell ref="A30:H30"/>
    <mergeCell ref="A31:H31"/>
  </mergeCells>
  <phoneticPr fontId="22" type="noConversion"/>
  <printOptions horizontalCentered="1" verticalCentered="1"/>
  <pageMargins left="0.75000000000000011" right="0.75000000000000011" top="0.60629921259842523" bottom="0.60629921259842523" header="0.5" footer="0.5"/>
  <pageSetup scale="65" orientation="landscape" blackAndWhite="1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Cost of Ownership</vt:lpstr>
      <vt:lpstr>'Cost of Ownership'!Print_Area</vt:lpstr>
    </vt:vector>
  </TitlesOfParts>
  <Company>MSA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Chloe Lee</dc:creator>
  <cp:lastModifiedBy>Microsoft Office User</cp:lastModifiedBy>
  <cp:lastPrinted>2017-06-04T11:41:53Z</cp:lastPrinted>
  <dcterms:created xsi:type="dcterms:W3CDTF">2017-05-18T07:24:21Z</dcterms:created>
  <dcterms:modified xsi:type="dcterms:W3CDTF">2020-02-01T11:20:16Z</dcterms:modified>
</cp:coreProperties>
</file>